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2\Desktop\Web\Exercices\Excel2024\461-083_Exercices_Excel_2024\"/>
    </mc:Choice>
  </mc:AlternateContent>
  <xr:revisionPtr revIDLastSave="0" documentId="13_ncr:1_{2A3761AE-2C8C-45CB-982A-428F269410A8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5.1" sheetId="1" r:id="rId1"/>
    <sheet name="5.2" sheetId="4" r:id="rId2"/>
  </sheets>
  <definedNames>
    <definedName name="_xlnm.Print_Area" localSheetId="0">'5.1'!$A$1:$I$48</definedName>
    <definedName name="_xlnm.Print_Area" localSheetId="1">'5.2'!$A$1:$K$29</definedName>
  </definedNames>
  <calcPr calcId="191029" iterate="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D8" i="1" s="1"/>
  <c r="F9" i="1"/>
  <c r="F11" i="1" s="1"/>
  <c r="F15" i="1" s="1"/>
  <c r="F38" i="1" s="1"/>
  <c r="F19" i="1"/>
  <c r="H14" i="1"/>
  <c r="G13" i="1"/>
  <c r="G14" i="1"/>
  <c r="F12" i="1"/>
  <c r="F13" i="1"/>
  <c r="F14" i="1"/>
  <c r="F29" i="1"/>
  <c r="F8" i="1"/>
  <c r="G8" i="1"/>
  <c r="H20" i="4"/>
  <c r="J20" i="4" s="1"/>
  <c r="D9" i="4"/>
  <c r="H9" i="4" s="1"/>
  <c r="J9" i="4" s="1"/>
  <c r="F9" i="4"/>
  <c r="F16" i="4"/>
  <c r="F28" i="4" s="1"/>
  <c r="H12" i="4"/>
  <c r="J12" i="4"/>
  <c r="D14" i="4"/>
  <c r="H14" i="4" s="1"/>
  <c r="J14" i="4" s="1"/>
  <c r="F14" i="4"/>
  <c r="H19" i="4"/>
  <c r="J19" i="4" s="1"/>
  <c r="H21" i="4"/>
  <c r="J21" i="4" s="1"/>
  <c r="H22" i="4"/>
  <c r="J22" i="4" s="1"/>
  <c r="H23" i="4"/>
  <c r="J23" i="4"/>
  <c r="H24" i="4"/>
  <c r="J24" i="4"/>
  <c r="H25" i="4"/>
  <c r="J25" i="4" s="1"/>
  <c r="F26" i="4"/>
  <c r="D26" i="4"/>
  <c r="H26" i="4" s="1"/>
  <c r="J26" i="4" s="1"/>
  <c r="H7" i="4"/>
  <c r="J7" i="4"/>
  <c r="G12" i="1"/>
  <c r="H13" i="1"/>
  <c r="D16" i="4"/>
  <c r="G9" i="1"/>
  <c r="H12" i="1" s="1"/>
  <c r="F18" i="1"/>
  <c r="F36" i="1"/>
  <c r="G19" i="1"/>
  <c r="G18" i="1"/>
  <c r="G36" i="1" s="1"/>
  <c r="H9" i="1"/>
  <c r="H19" i="1" s="1"/>
  <c r="H36" i="1" s="1"/>
  <c r="G11" i="1"/>
  <c r="G15" i="1" s="1"/>
  <c r="D28" i="4"/>
  <c r="H16" i="4"/>
  <c r="J16" i="4" s="1"/>
  <c r="H11" i="1"/>
  <c r="H15" i="1" s="1"/>
  <c r="H38" i="1" s="1"/>
  <c r="H18" i="1"/>
  <c r="H39" i="1" l="1"/>
  <c r="H40" i="1"/>
  <c r="H44" i="1" s="1"/>
  <c r="H43" i="1"/>
  <c r="H28" i="4"/>
  <c r="J28" i="4" s="1"/>
  <c r="G38" i="1"/>
  <c r="F39" i="1"/>
  <c r="F40" i="1" s="1"/>
  <c r="F44" i="1" s="1"/>
  <c r="F43" i="1"/>
  <c r="F45" i="1" l="1"/>
  <c r="F46" i="1" s="1"/>
  <c r="F47" i="1" s="1"/>
  <c r="G45" i="1" s="1"/>
  <c r="G46" i="1" s="1"/>
  <c r="G39" i="1"/>
  <c r="G40" i="1"/>
  <c r="G44" i="1" s="1"/>
  <c r="G43" i="1"/>
  <c r="G47" i="1" l="1"/>
  <c r="H45" i="1" s="1"/>
  <c r="H46" i="1" l="1"/>
  <c r="H47" i="1"/>
</calcChain>
</file>

<file path=xl/sharedStrings.xml><?xml version="1.0" encoding="utf-8"?>
<sst xmlns="http://schemas.openxmlformats.org/spreadsheetml/2006/main" count="68" uniqueCount="66">
  <si>
    <t>Encaisse minimale =</t>
  </si>
  <si>
    <t>Taux d'intérêt sur placement  =</t>
  </si>
  <si>
    <t>Coût total des salaires =</t>
  </si>
  <si>
    <t>Coûts des marchandises vendues =</t>
  </si>
  <si>
    <t>Facteur de variations des ventes =</t>
  </si>
  <si>
    <t>Facteur de variations d'impôts =</t>
  </si>
  <si>
    <t>Ventes totales</t>
  </si>
  <si>
    <t>Ventes au comptant 10 %</t>
  </si>
  <si>
    <t>Recettes totales</t>
  </si>
  <si>
    <t>Dépenses</t>
  </si>
  <si>
    <t>Frais de location</t>
  </si>
  <si>
    <t>Sous-traitance</t>
  </si>
  <si>
    <t>Achat d'équipement</t>
  </si>
  <si>
    <t>Équipement</t>
  </si>
  <si>
    <t xml:space="preserve">Véhicules </t>
  </si>
  <si>
    <t>Matériel de bureau</t>
  </si>
  <si>
    <t>Emprunt bancaire</t>
  </si>
  <si>
    <t>Frais légaux</t>
  </si>
  <si>
    <t>Téléphone</t>
  </si>
  <si>
    <t>Assurances</t>
  </si>
  <si>
    <t>Total des dépenses</t>
  </si>
  <si>
    <t>Impôts, permis, licences</t>
  </si>
  <si>
    <t>Encaisse au début du mois</t>
  </si>
  <si>
    <t>Placement ou emprunt pendant le mois</t>
  </si>
  <si>
    <t>Revenus de placement</t>
  </si>
  <si>
    <t>Encaisse en fin de mois</t>
  </si>
  <si>
    <t>Coût des marchandises vendues</t>
  </si>
  <si>
    <t>Hypothèque</t>
  </si>
  <si>
    <t>Comptabilité</t>
  </si>
  <si>
    <t>Publicité</t>
  </si>
  <si>
    <t>Chauffage et électricité</t>
  </si>
  <si>
    <t>Financement des déficits et placement des surplus</t>
  </si>
  <si>
    <t>Taux d'intérêt sur emprunt =</t>
  </si>
  <si>
    <t>Budget de caisse de la compagnie Infotech enr.</t>
  </si>
  <si>
    <t>Ventes faites 30 jours plus tôt 20 %</t>
  </si>
  <si>
    <t>Ventes faites 60 jours plus tôt 40 %</t>
  </si>
  <si>
    <t>Ventes faites 90 jours plus tôt 30 %</t>
  </si>
  <si>
    <t>Salaires + bénéfices marginaux</t>
  </si>
  <si>
    <t>Variation d'encaisse nette</t>
  </si>
  <si>
    <t>Variables de la simulation</t>
  </si>
  <si>
    <t>Frais divers</t>
  </si>
  <si>
    <t>Système ADL enr.</t>
  </si>
  <si>
    <t>État des résultats</t>
  </si>
  <si>
    <t>Revenus d'exploitation</t>
  </si>
  <si>
    <t>Ventes brutes</t>
  </si>
  <si>
    <t>Total des revenus d'exploitation</t>
  </si>
  <si>
    <t>Achats bruts</t>
  </si>
  <si>
    <t>Bénéfice brut d'exploitation</t>
  </si>
  <si>
    <t>Charges d'exploitation</t>
  </si>
  <si>
    <t>Fret à l'achat</t>
  </si>
  <si>
    <t>Frais de loyer</t>
  </si>
  <si>
    <t>Frais d'entretien</t>
  </si>
  <si>
    <t>Frais de salaires</t>
  </si>
  <si>
    <t>Frais d'électricité</t>
  </si>
  <si>
    <t>Frais de téléphone</t>
  </si>
  <si>
    <t>Bénéfice net d'exploitation (perte)</t>
  </si>
  <si>
    <t>Écart en $</t>
  </si>
  <si>
    <t>Écart en %</t>
  </si>
  <si>
    <t>Revenus des ventes</t>
  </si>
  <si>
    <t>Dépenses de transport</t>
  </si>
  <si>
    <t>Matériel informatique</t>
  </si>
  <si>
    <t>Variation de l'encaisse</t>
  </si>
  <si>
    <t>Variation d'encaisse par mois</t>
  </si>
  <si>
    <t>Budgétisé</t>
  </si>
  <si>
    <t>Total des charges d'exploitation</t>
  </si>
  <si>
    <r>
      <t>pour l'exercice du 1</t>
    </r>
    <r>
      <rPr>
        <vertAlign val="superscript"/>
        <sz val="11"/>
        <rFont val="Times New Roman"/>
        <family val="1"/>
      </rPr>
      <t>er</t>
    </r>
    <r>
      <rPr>
        <sz val="11"/>
        <rFont val="Times New Roman"/>
        <family val="1"/>
      </rPr>
      <t xml:space="preserve"> janvier au 31 décembre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</si>
</sst>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_)"/>
    <numFmt numFmtId="165" formatCode="#,##0&quot;$&quot;_);\(#,##0&quot;$&quot;\)"/>
    <numFmt numFmtId="166" formatCode=";;;"/>
    <numFmt numFmtId="167" formatCode="#,##0\ _$"/>
    <numFmt numFmtId="168" formatCode="#,##0\ &quot;$&quot;"/>
    <numFmt numFmtId="169" formatCode="yyyy/mm/dd;@"/>
  </numFmts>
  <fonts count="10" x14ac:knownFonts="1">
    <font>
      <sz val="12"/>
      <name val="Times New Roman"/>
    </font>
    <font>
      <b/>
      <u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u/>
      <sz val="10"/>
      <name val="Times New Roman"/>
      <family val="1"/>
    </font>
    <font>
      <u/>
      <sz val="10"/>
      <name val="Times New Roman"/>
      <family val="1"/>
    </font>
    <font>
      <u val="double"/>
      <sz val="10"/>
      <name val="Times New Roman"/>
      <family val="1"/>
    </font>
    <font>
      <b/>
      <sz val="11"/>
      <name val="Times New Roman"/>
      <family val="1"/>
    </font>
    <font>
      <vertAlign val="superscript"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  <border>
      <left/>
      <right style="medium">
        <color indexed="64"/>
      </right>
      <top style="double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164" fontId="4" fillId="0" borderId="0" xfId="0" applyNumberFormat="1" applyFont="1"/>
    <xf numFmtId="0" fontId="4" fillId="0" borderId="0" xfId="0" applyFont="1"/>
    <xf numFmtId="165" fontId="4" fillId="0" borderId="0" xfId="0" applyNumberFormat="1" applyFont="1"/>
    <xf numFmtId="9" fontId="4" fillId="0" borderId="0" xfId="0" applyNumberFormat="1" applyFont="1"/>
    <xf numFmtId="0" fontId="4" fillId="0" borderId="1" xfId="0" applyFont="1" applyBorder="1"/>
    <xf numFmtId="165" fontId="4" fillId="0" borderId="2" xfId="0" applyNumberFormat="1" applyFont="1" applyBorder="1"/>
    <xf numFmtId="165" fontId="4" fillId="0" borderId="3" xfId="0" applyNumberFormat="1" applyFont="1" applyBorder="1"/>
    <xf numFmtId="0" fontId="6" fillId="0" borderId="4" xfId="0" applyFont="1" applyBorder="1"/>
    <xf numFmtId="165" fontId="4" fillId="0" borderId="5" xfId="0" applyNumberFormat="1" applyFont="1" applyBorder="1"/>
    <xf numFmtId="0" fontId="4" fillId="0" borderId="6" xfId="0" applyFont="1" applyBorder="1"/>
    <xf numFmtId="165" fontId="4" fillId="0" borderId="7" xfId="0" applyNumberFormat="1" applyFont="1" applyBorder="1"/>
    <xf numFmtId="166" fontId="3" fillId="0" borderId="0" xfId="0" applyNumberFormat="1" applyFont="1"/>
    <xf numFmtId="166" fontId="4" fillId="0" borderId="0" xfId="0" applyNumberFormat="1" applyFont="1"/>
    <xf numFmtId="164" fontId="5" fillId="0" borderId="8" xfId="0" applyNumberFormat="1" applyFont="1" applyBorder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164" fontId="5" fillId="0" borderId="10" xfId="0" applyNumberFormat="1" applyFont="1" applyBorder="1" applyAlignment="1">
      <alignment horizontal="center"/>
    </xf>
    <xf numFmtId="165" fontId="4" fillId="0" borderId="11" xfId="0" applyNumberFormat="1" applyFont="1" applyBorder="1"/>
    <xf numFmtId="166" fontId="4" fillId="0" borderId="11" xfId="0" applyNumberFormat="1" applyFont="1" applyBorder="1"/>
    <xf numFmtId="166" fontId="7" fillId="0" borderId="12" xfId="0" applyNumberFormat="1" applyFont="1" applyBorder="1"/>
    <xf numFmtId="166" fontId="6" fillId="0" borderId="13" xfId="0" applyNumberFormat="1" applyFont="1" applyBorder="1"/>
    <xf numFmtId="165" fontId="4" fillId="0" borderId="13" xfId="0" applyNumberFormat="1" applyFont="1" applyBorder="1"/>
    <xf numFmtId="0" fontId="4" fillId="0" borderId="4" xfId="0" applyFont="1" applyBorder="1"/>
    <xf numFmtId="165" fontId="4" fillId="0" borderId="14" xfId="0" applyNumberFormat="1" applyFont="1" applyBorder="1"/>
    <xf numFmtId="166" fontId="4" fillId="0" borderId="14" xfId="0" applyNumberFormat="1" applyFont="1" applyBorder="1"/>
    <xf numFmtId="166" fontId="4" fillId="2" borderId="15" xfId="0" applyNumberFormat="1" applyFont="1" applyFill="1" applyBorder="1"/>
    <xf numFmtId="166" fontId="4" fillId="2" borderId="16" xfId="0" applyNumberFormat="1" applyFont="1" applyFill="1" applyBorder="1"/>
    <xf numFmtId="0" fontId="6" fillId="0" borderId="17" xfId="0" applyFont="1" applyBorder="1"/>
    <xf numFmtId="165" fontId="4" fillId="0" borderId="18" xfId="0" applyNumberFormat="1" applyFont="1" applyBorder="1"/>
    <xf numFmtId="165" fontId="4" fillId="0" borderId="19" xfId="0" applyNumberFormat="1" applyFont="1" applyBorder="1"/>
    <xf numFmtId="0" fontId="4" fillId="0" borderId="0" xfId="0" applyFont="1" applyAlignment="1">
      <alignment horizontal="left" indent="2"/>
    </xf>
    <xf numFmtId="0" fontId="2" fillId="0" borderId="0" xfId="0" applyFont="1" applyAlignment="1">
      <alignment horizontal="center"/>
    </xf>
    <xf numFmtId="168" fontId="4" fillId="0" borderId="11" xfId="0" applyNumberFormat="1" applyFont="1" applyBorder="1"/>
    <xf numFmtId="168" fontId="4" fillId="0" borderId="13" xfId="0" applyNumberFormat="1" applyFont="1" applyBorder="1"/>
    <xf numFmtId="168" fontId="4" fillId="2" borderId="20" xfId="0" applyNumberFormat="1" applyFont="1" applyFill="1" applyBorder="1"/>
    <xf numFmtId="169" fontId="4" fillId="0" borderId="11" xfId="0" applyNumberFormat="1" applyFont="1" applyBorder="1" applyAlignment="1">
      <alignment horizontal="center"/>
    </xf>
    <xf numFmtId="0" fontId="4" fillId="0" borderId="21" xfId="0" applyFont="1" applyBorder="1"/>
    <xf numFmtId="169" fontId="4" fillId="0" borderId="22" xfId="0" applyNumberFormat="1" applyFont="1" applyBorder="1" applyAlignment="1">
      <alignment horizontal="center"/>
    </xf>
    <xf numFmtId="0" fontId="6" fillId="0" borderId="21" xfId="0" applyFont="1" applyBorder="1"/>
    <xf numFmtId="166" fontId="4" fillId="0" borderId="22" xfId="0" applyNumberFormat="1" applyFont="1" applyBorder="1"/>
    <xf numFmtId="166" fontId="6" fillId="0" borderId="23" xfId="0" applyNumberFormat="1" applyFont="1" applyBorder="1"/>
    <xf numFmtId="166" fontId="7" fillId="0" borderId="24" xfId="0" applyNumberFormat="1" applyFont="1" applyBorder="1"/>
    <xf numFmtId="168" fontId="4" fillId="0" borderId="22" xfId="0" applyNumberFormat="1" applyFont="1" applyBorder="1"/>
    <xf numFmtId="168" fontId="4" fillId="0" borderId="23" xfId="0" applyNumberFormat="1" applyFont="1" applyBorder="1"/>
    <xf numFmtId="166" fontId="4" fillId="0" borderId="25" xfId="0" applyNumberFormat="1" applyFont="1" applyBorder="1"/>
    <xf numFmtId="167" fontId="2" fillId="0" borderId="0" xfId="0" applyNumberFormat="1" applyFont="1"/>
    <xf numFmtId="0" fontId="2" fillId="0" borderId="0" xfId="0" applyFont="1" applyAlignment="1">
      <alignment horizontal="left" indent="2"/>
    </xf>
    <xf numFmtId="168" fontId="2" fillId="0" borderId="9" xfId="0" applyNumberFormat="1" applyFont="1" applyBorder="1"/>
    <xf numFmtId="166" fontId="2" fillId="0" borderId="9" xfId="0" applyNumberFormat="1" applyFont="1" applyBorder="1"/>
    <xf numFmtId="166" fontId="2" fillId="0" borderId="0" xfId="0" applyNumberFormat="1" applyFont="1"/>
    <xf numFmtId="168" fontId="2" fillId="0" borderId="7" xfId="0" applyNumberFormat="1" applyFont="1" applyBorder="1"/>
    <xf numFmtId="166" fontId="2" fillId="0" borderId="7" xfId="0" applyNumberFormat="1" applyFont="1" applyBorder="1"/>
    <xf numFmtId="168" fontId="2" fillId="0" borderId="0" xfId="0" applyNumberFormat="1" applyFont="1"/>
    <xf numFmtId="167" fontId="2" fillId="0" borderId="9" xfId="0" applyNumberFormat="1" applyFont="1" applyBorder="1"/>
    <xf numFmtId="168" fontId="2" fillId="0" borderId="26" xfId="0" applyNumberFormat="1" applyFont="1" applyBorder="1"/>
    <xf numFmtId="166" fontId="2" fillId="0" borderId="26" xfId="0" applyNumberFormat="1" applyFont="1" applyBorder="1"/>
    <xf numFmtId="168" fontId="2" fillId="0" borderId="27" xfId="0" applyNumberFormat="1" applyFont="1" applyBorder="1"/>
    <xf numFmtId="166" fontId="2" fillId="0" borderId="27" xfId="0" applyNumberFormat="1" applyFont="1" applyBorder="1"/>
    <xf numFmtId="164" fontId="1" fillId="0" borderId="28" xfId="0" applyNumberFormat="1" applyFont="1" applyBorder="1" applyAlignment="1">
      <alignment horizontal="center"/>
    </xf>
    <xf numFmtId="164" fontId="1" fillId="0" borderId="29" xfId="0" applyNumberFormat="1" applyFont="1" applyBorder="1" applyAlignment="1">
      <alignment horizontal="center"/>
    </xf>
    <xf numFmtId="164" fontId="1" fillId="0" borderId="3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47"/>
  <sheetViews>
    <sheetView showGridLines="0" tabSelected="1" zoomScaleNormal="100" workbookViewId="0">
      <selection activeCell="B6" sqref="B6:H6"/>
    </sheetView>
  </sheetViews>
  <sheetFormatPr baseColWidth="10" defaultRowHeight="15" x14ac:dyDescent="0.25"/>
  <cols>
    <col min="1" max="1" width="0.75" style="1" customWidth="1"/>
    <col min="2" max="2" width="28.75" style="1" customWidth="1"/>
    <col min="3" max="8" width="9.625" style="1" customWidth="1"/>
    <col min="9" max="9" width="0.75" style="1" customWidth="1"/>
    <col min="10" max="16384" width="11" style="1"/>
  </cols>
  <sheetData>
    <row r="1" spans="2:8" ht="3.75" customHeight="1" x14ac:dyDescent="0.25">
      <c r="B1" s="13" t="s">
        <v>39</v>
      </c>
      <c r="C1" s="14"/>
      <c r="D1" s="14"/>
      <c r="E1" s="14" t="s">
        <v>2</v>
      </c>
      <c r="F1" s="14"/>
      <c r="G1" s="14"/>
      <c r="H1" s="14">
        <v>0.18</v>
      </c>
    </row>
    <row r="2" spans="2:8" ht="3.75" customHeight="1" x14ac:dyDescent="0.25">
      <c r="B2" s="14" t="s">
        <v>0</v>
      </c>
      <c r="C2" s="14">
        <v>15000</v>
      </c>
      <c r="D2" s="14"/>
      <c r="E2" s="14" t="s">
        <v>3</v>
      </c>
      <c r="F2" s="14"/>
      <c r="G2" s="14"/>
      <c r="H2" s="14">
        <v>0.15</v>
      </c>
    </row>
    <row r="3" spans="2:8" ht="3.75" customHeight="1" x14ac:dyDescent="0.25">
      <c r="B3" s="14" t="s">
        <v>32</v>
      </c>
      <c r="C3" s="14">
        <v>0.12</v>
      </c>
      <c r="D3" s="14"/>
      <c r="E3" s="14" t="s">
        <v>4</v>
      </c>
      <c r="F3" s="13"/>
      <c r="G3" s="14"/>
      <c r="H3" s="14">
        <v>0.08</v>
      </c>
    </row>
    <row r="4" spans="2:8" ht="3.75" customHeight="1" x14ac:dyDescent="0.25">
      <c r="B4" s="14" t="s">
        <v>1</v>
      </c>
      <c r="C4" s="14">
        <v>7.0000000000000007E-2</v>
      </c>
      <c r="D4" s="14"/>
      <c r="E4" s="14" t="s">
        <v>5</v>
      </c>
      <c r="F4" s="13"/>
      <c r="G4" s="14"/>
      <c r="H4" s="14">
        <v>0</v>
      </c>
    </row>
    <row r="5" spans="2:8" ht="3.75" customHeight="1" thickBot="1" x14ac:dyDescent="0.3">
      <c r="B5" s="3"/>
      <c r="C5" s="5"/>
      <c r="D5" s="2"/>
      <c r="E5" s="2"/>
      <c r="F5" s="2"/>
      <c r="G5" s="2"/>
      <c r="H5" s="2"/>
    </row>
    <row r="6" spans="2:8" ht="15.75" customHeight="1" x14ac:dyDescent="0.25">
      <c r="B6" s="59" t="s">
        <v>33</v>
      </c>
      <c r="C6" s="60"/>
      <c r="D6" s="60"/>
      <c r="E6" s="60"/>
      <c r="F6" s="60"/>
      <c r="G6" s="60"/>
      <c r="H6" s="61"/>
    </row>
    <row r="7" spans="2:8" ht="6" customHeight="1" x14ac:dyDescent="0.25">
      <c r="B7" s="15"/>
      <c r="C7" s="16"/>
      <c r="D7" s="16"/>
      <c r="E7" s="16"/>
      <c r="F7" s="16"/>
      <c r="G7" s="16"/>
      <c r="H7" s="17"/>
    </row>
    <row r="8" spans="2:8" x14ac:dyDescent="0.25">
      <c r="B8" s="37"/>
      <c r="C8" s="36">
        <f>DATE(2024,10,1)</f>
        <v>45566</v>
      </c>
      <c r="D8" s="36">
        <f>C8+31</f>
        <v>45597</v>
      </c>
      <c r="E8" s="36">
        <v>45627</v>
      </c>
      <c r="F8" s="36">
        <f>E8+31</f>
        <v>45658</v>
      </c>
      <c r="G8" s="36">
        <f>F8+31</f>
        <v>45689</v>
      </c>
      <c r="H8" s="38">
        <v>45717</v>
      </c>
    </row>
    <row r="9" spans="2:8" x14ac:dyDescent="0.25">
      <c r="B9" s="39" t="s">
        <v>6</v>
      </c>
      <c r="C9" s="33">
        <v>65000</v>
      </c>
      <c r="D9" s="33">
        <v>60000</v>
      </c>
      <c r="E9" s="33">
        <v>55000</v>
      </c>
      <c r="F9" s="19">
        <f>E9*(1+$H$3)</f>
        <v>59400.000000000007</v>
      </c>
      <c r="G9" s="19">
        <f>F9*(1+$H$3)</f>
        <v>64152.000000000015</v>
      </c>
      <c r="H9" s="40">
        <f>G9*(1+$H$3)</f>
        <v>69284.160000000018</v>
      </c>
    </row>
    <row r="10" spans="2:8" x14ac:dyDescent="0.25">
      <c r="B10" s="39" t="s">
        <v>58</v>
      </c>
      <c r="C10" s="18"/>
      <c r="D10" s="18"/>
      <c r="E10" s="18"/>
      <c r="F10" s="19"/>
      <c r="G10" s="19"/>
      <c r="H10" s="40"/>
    </row>
    <row r="11" spans="2:8" x14ac:dyDescent="0.25">
      <c r="B11" s="37" t="s">
        <v>7</v>
      </c>
      <c r="C11" s="18"/>
      <c r="D11" s="18"/>
      <c r="E11" s="18"/>
      <c r="F11" s="19">
        <f>F9*0.1</f>
        <v>5940.0000000000009</v>
      </c>
      <c r="G11" s="19">
        <f>G9*0.1</f>
        <v>6415.2000000000016</v>
      </c>
      <c r="H11" s="40">
        <f>H9*0.1</f>
        <v>6928.416000000002</v>
      </c>
    </row>
    <row r="12" spans="2:8" x14ac:dyDescent="0.25">
      <c r="B12" s="37" t="s">
        <v>34</v>
      </c>
      <c r="C12" s="18"/>
      <c r="D12" s="18"/>
      <c r="E12" s="18"/>
      <c r="F12" s="19">
        <f>E9*0.2</f>
        <v>11000</v>
      </c>
      <c r="G12" s="19">
        <f>F9*0.2</f>
        <v>11880.000000000002</v>
      </c>
      <c r="H12" s="40">
        <f>G9*0.2</f>
        <v>12830.400000000003</v>
      </c>
    </row>
    <row r="13" spans="2:8" x14ac:dyDescent="0.25">
      <c r="B13" s="37" t="s">
        <v>35</v>
      </c>
      <c r="C13" s="18"/>
      <c r="D13" s="18"/>
      <c r="E13" s="18"/>
      <c r="F13" s="19">
        <f>D9*0.4</f>
        <v>24000</v>
      </c>
      <c r="G13" s="19">
        <f>E9*0.4</f>
        <v>22000</v>
      </c>
      <c r="H13" s="40">
        <f>F9*0.4</f>
        <v>23760.000000000004</v>
      </c>
    </row>
    <row r="14" spans="2:8" ht="15.75" thickBot="1" x14ac:dyDescent="0.3">
      <c r="B14" s="37" t="s">
        <v>36</v>
      </c>
      <c r="C14" s="18"/>
      <c r="D14" s="18"/>
      <c r="E14" s="18"/>
      <c r="F14" s="21">
        <f>C9*0.3</f>
        <v>19500</v>
      </c>
      <c r="G14" s="21">
        <f>D9*0.3</f>
        <v>18000</v>
      </c>
      <c r="H14" s="41">
        <f>E9*0.3</f>
        <v>16500</v>
      </c>
    </row>
    <row r="15" spans="2:8" x14ac:dyDescent="0.25">
      <c r="B15" s="37" t="s">
        <v>8</v>
      </c>
      <c r="C15" s="18"/>
      <c r="D15" s="18"/>
      <c r="E15" s="18"/>
      <c r="F15" s="20">
        <f>SUM(F11:F14)</f>
        <v>60440</v>
      </c>
      <c r="G15" s="20">
        <f>SUM(G11:G14)</f>
        <v>58295.200000000004</v>
      </c>
      <c r="H15" s="42">
        <f>SUM(H11:H14)</f>
        <v>60018.816000000006</v>
      </c>
    </row>
    <row r="16" spans="2:8" ht="6" customHeight="1" thickBot="1" x14ac:dyDescent="0.3">
      <c r="B16" s="6"/>
      <c r="C16" s="7"/>
      <c r="D16" s="7"/>
      <c r="E16" s="7"/>
      <c r="F16" s="7"/>
      <c r="G16" s="7"/>
      <c r="H16" s="8"/>
    </row>
    <row r="17" spans="2:8" ht="15.75" thickTop="1" x14ac:dyDescent="0.25">
      <c r="B17" s="9" t="s">
        <v>9</v>
      </c>
      <c r="C17" s="4"/>
      <c r="D17" s="4"/>
      <c r="E17" s="4"/>
      <c r="F17" s="4"/>
      <c r="G17" s="4"/>
      <c r="H17" s="10"/>
    </row>
    <row r="18" spans="2:8" x14ac:dyDescent="0.25">
      <c r="B18" s="37" t="s">
        <v>37</v>
      </c>
      <c r="C18" s="18"/>
      <c r="D18" s="18"/>
      <c r="E18" s="18"/>
      <c r="F18" s="19">
        <f>F9*$H$1</f>
        <v>10692.000000000002</v>
      </c>
      <c r="G18" s="19">
        <f>G9*$H$1</f>
        <v>11547.360000000002</v>
      </c>
      <c r="H18" s="40">
        <f>H9*$H$1</f>
        <v>12471.148800000003</v>
      </c>
    </row>
    <row r="19" spans="2:8" x14ac:dyDescent="0.25">
      <c r="B19" s="37" t="s">
        <v>26</v>
      </c>
      <c r="C19" s="18"/>
      <c r="D19" s="18"/>
      <c r="E19" s="18"/>
      <c r="F19" s="19">
        <f>F9*$H$2</f>
        <v>8910</v>
      </c>
      <c r="G19" s="19">
        <f>G9*$H$2</f>
        <v>9622.8000000000011</v>
      </c>
      <c r="H19" s="40">
        <f>H9*$H$2</f>
        <v>10392.624000000002</v>
      </c>
    </row>
    <row r="20" spans="2:8" x14ac:dyDescent="0.25">
      <c r="B20" s="37" t="s">
        <v>10</v>
      </c>
      <c r="C20" s="18"/>
      <c r="D20" s="18"/>
      <c r="E20" s="18"/>
      <c r="F20" s="33">
        <v>6490</v>
      </c>
      <c r="G20" s="33">
        <v>6490</v>
      </c>
      <c r="H20" s="43">
        <v>6490</v>
      </c>
    </row>
    <row r="21" spans="2:8" x14ac:dyDescent="0.25">
      <c r="B21" s="37" t="s">
        <v>11</v>
      </c>
      <c r="C21" s="18"/>
      <c r="D21" s="18"/>
      <c r="E21" s="18"/>
      <c r="F21" s="33">
        <v>9613</v>
      </c>
      <c r="G21" s="33">
        <v>9613</v>
      </c>
      <c r="H21" s="43">
        <v>9613</v>
      </c>
    </row>
    <row r="22" spans="2:8" x14ac:dyDescent="0.25">
      <c r="B22" s="37" t="s">
        <v>59</v>
      </c>
      <c r="C22" s="18"/>
      <c r="D22" s="18"/>
      <c r="E22" s="18"/>
      <c r="F22" s="33">
        <v>567</v>
      </c>
      <c r="G22" s="33">
        <v>400</v>
      </c>
      <c r="H22" s="43">
        <v>400</v>
      </c>
    </row>
    <row r="23" spans="2:8" x14ac:dyDescent="0.25">
      <c r="B23" s="37" t="s">
        <v>12</v>
      </c>
      <c r="C23" s="18"/>
      <c r="D23" s="18"/>
      <c r="E23" s="18"/>
      <c r="F23" s="33">
        <v>0</v>
      </c>
      <c r="G23" s="33">
        <v>0</v>
      </c>
      <c r="H23" s="43">
        <v>0</v>
      </c>
    </row>
    <row r="24" spans="2:8" x14ac:dyDescent="0.25">
      <c r="B24" s="37" t="s">
        <v>27</v>
      </c>
      <c r="C24" s="18"/>
      <c r="D24" s="18"/>
      <c r="E24" s="18"/>
      <c r="F24" s="33">
        <v>1775</v>
      </c>
      <c r="G24" s="33">
        <v>1775</v>
      </c>
      <c r="H24" s="43">
        <v>1775</v>
      </c>
    </row>
    <row r="25" spans="2:8" x14ac:dyDescent="0.25">
      <c r="B25" s="37" t="s">
        <v>13</v>
      </c>
      <c r="C25" s="18"/>
      <c r="D25" s="18"/>
      <c r="E25" s="18"/>
      <c r="F25" s="33">
        <v>3489</v>
      </c>
      <c r="G25" s="33">
        <v>3489</v>
      </c>
      <c r="H25" s="43">
        <v>3489</v>
      </c>
    </row>
    <row r="26" spans="2:8" x14ac:dyDescent="0.25">
      <c r="B26" s="37" t="s">
        <v>14</v>
      </c>
      <c r="C26" s="18"/>
      <c r="D26" s="18"/>
      <c r="E26" s="18"/>
      <c r="F26" s="33">
        <v>936</v>
      </c>
      <c r="G26" s="33">
        <v>954</v>
      </c>
      <c r="H26" s="43">
        <v>954</v>
      </c>
    </row>
    <row r="27" spans="2:8" x14ac:dyDescent="0.25">
      <c r="B27" s="37" t="s">
        <v>15</v>
      </c>
      <c r="C27" s="18"/>
      <c r="D27" s="18"/>
      <c r="E27" s="18"/>
      <c r="F27" s="33">
        <v>130</v>
      </c>
      <c r="G27" s="33">
        <v>1341</v>
      </c>
      <c r="H27" s="43">
        <v>1341</v>
      </c>
    </row>
    <row r="28" spans="2:8" x14ac:dyDescent="0.25">
      <c r="B28" s="37" t="s">
        <v>60</v>
      </c>
      <c r="C28" s="18"/>
      <c r="D28" s="18"/>
      <c r="E28" s="18"/>
      <c r="F28" s="33">
        <v>150</v>
      </c>
      <c r="G28" s="33">
        <v>644</v>
      </c>
      <c r="H28" s="43">
        <v>644</v>
      </c>
    </row>
    <row r="29" spans="2:8" x14ac:dyDescent="0.25">
      <c r="B29" s="37" t="s">
        <v>16</v>
      </c>
      <c r="C29" s="18"/>
      <c r="D29" s="18"/>
      <c r="E29" s="18"/>
      <c r="F29" s="33">
        <f>623+415</f>
        <v>1038</v>
      </c>
      <c r="G29" s="33">
        <v>1934</v>
      </c>
      <c r="H29" s="43">
        <v>1934</v>
      </c>
    </row>
    <row r="30" spans="2:8" x14ac:dyDescent="0.25">
      <c r="B30" s="37" t="s">
        <v>28</v>
      </c>
      <c r="C30" s="18"/>
      <c r="D30" s="18"/>
      <c r="E30" s="18"/>
      <c r="F30" s="33">
        <v>700</v>
      </c>
      <c r="G30" s="33">
        <v>700</v>
      </c>
      <c r="H30" s="43">
        <v>700</v>
      </c>
    </row>
    <row r="31" spans="2:8" x14ac:dyDescent="0.25">
      <c r="B31" s="37" t="s">
        <v>17</v>
      </c>
      <c r="C31" s="18"/>
      <c r="D31" s="18"/>
      <c r="E31" s="18"/>
      <c r="F31" s="33">
        <v>600</v>
      </c>
      <c r="G31" s="33">
        <v>500</v>
      </c>
      <c r="H31" s="43">
        <v>500</v>
      </c>
    </row>
    <row r="32" spans="2:8" x14ac:dyDescent="0.25">
      <c r="B32" s="37" t="s">
        <v>18</v>
      </c>
      <c r="C32" s="18"/>
      <c r="D32" s="18"/>
      <c r="E32" s="18"/>
      <c r="F32" s="33">
        <v>280</v>
      </c>
      <c r="G32" s="33">
        <v>850</v>
      </c>
      <c r="H32" s="43">
        <v>850</v>
      </c>
    </row>
    <row r="33" spans="2:8" x14ac:dyDescent="0.25">
      <c r="B33" s="37" t="s">
        <v>29</v>
      </c>
      <c r="C33" s="18"/>
      <c r="D33" s="18"/>
      <c r="E33" s="18"/>
      <c r="F33" s="33">
        <v>1650</v>
      </c>
      <c r="G33" s="33">
        <v>800</v>
      </c>
      <c r="H33" s="43">
        <v>800</v>
      </c>
    </row>
    <row r="34" spans="2:8" x14ac:dyDescent="0.25">
      <c r="B34" s="37" t="s">
        <v>19</v>
      </c>
      <c r="C34" s="18"/>
      <c r="D34" s="18"/>
      <c r="E34" s="18"/>
      <c r="F34" s="33">
        <v>113.33333333333333</v>
      </c>
      <c r="G34" s="33">
        <v>530</v>
      </c>
      <c r="H34" s="43">
        <v>530</v>
      </c>
    </row>
    <row r="35" spans="2:8" ht="15.75" thickBot="1" x14ac:dyDescent="0.3">
      <c r="B35" s="37" t="s">
        <v>30</v>
      </c>
      <c r="C35" s="18"/>
      <c r="D35" s="18"/>
      <c r="E35" s="18"/>
      <c r="F35" s="34">
        <v>916</v>
      </c>
      <c r="G35" s="34">
        <v>831</v>
      </c>
      <c r="H35" s="44">
        <v>831</v>
      </c>
    </row>
    <row r="36" spans="2:8" x14ac:dyDescent="0.25">
      <c r="B36" s="37" t="s">
        <v>20</v>
      </c>
      <c r="C36" s="18"/>
      <c r="D36" s="18"/>
      <c r="E36" s="18"/>
      <c r="F36" s="20">
        <f>SUM(F18:F35)</f>
        <v>48049.333333333336</v>
      </c>
      <c r="G36" s="20">
        <f>SUM(G18:G35)</f>
        <v>52021.16</v>
      </c>
      <c r="H36" s="42">
        <f>SUM(H18:H35)</f>
        <v>53714.772800000006</v>
      </c>
    </row>
    <row r="37" spans="2:8" ht="6" customHeight="1" x14ac:dyDescent="0.25">
      <c r="B37" s="23"/>
      <c r="C37" s="4"/>
      <c r="D37" s="4"/>
      <c r="E37" s="4"/>
      <c r="F37" s="4"/>
      <c r="G37" s="4"/>
      <c r="H37" s="10"/>
    </row>
    <row r="38" spans="2:8" x14ac:dyDescent="0.25">
      <c r="B38" s="39" t="s">
        <v>61</v>
      </c>
      <c r="C38" s="18"/>
      <c r="D38" s="18"/>
      <c r="E38" s="18"/>
      <c r="F38" s="19">
        <f>F15-F36</f>
        <v>12390.666666666664</v>
      </c>
      <c r="G38" s="19">
        <f>G15-G36</f>
        <v>6274.0400000000009</v>
      </c>
      <c r="H38" s="40">
        <f>H15-H36</f>
        <v>6304.0432000000001</v>
      </c>
    </row>
    <row r="39" spans="2:8" ht="15.75" thickBot="1" x14ac:dyDescent="0.3">
      <c r="B39" s="37" t="s">
        <v>21</v>
      </c>
      <c r="C39" s="18"/>
      <c r="D39" s="18"/>
      <c r="E39" s="18"/>
      <c r="F39" s="21">
        <f>F38*$H$4</f>
        <v>0</v>
      </c>
      <c r="G39" s="21">
        <f>G38*$H$4</f>
        <v>0</v>
      </c>
      <c r="H39" s="41">
        <f>H38*$H$4</f>
        <v>0</v>
      </c>
    </row>
    <row r="40" spans="2:8" x14ac:dyDescent="0.25">
      <c r="B40" s="39" t="s">
        <v>38</v>
      </c>
      <c r="C40" s="18"/>
      <c r="D40" s="18"/>
      <c r="E40" s="18"/>
      <c r="F40" s="20">
        <f>F38-F39</f>
        <v>12390.666666666664</v>
      </c>
      <c r="G40" s="20">
        <f>G38-G39</f>
        <v>6274.0400000000009</v>
      </c>
      <c r="H40" s="42">
        <f>H38+H39</f>
        <v>6304.0432000000001</v>
      </c>
    </row>
    <row r="41" spans="2:8" ht="6" customHeight="1" thickBot="1" x14ac:dyDescent="0.3">
      <c r="B41" s="6"/>
      <c r="C41" s="7"/>
      <c r="D41" s="7"/>
      <c r="E41" s="7"/>
      <c r="F41" s="7"/>
      <c r="G41" s="7"/>
      <c r="H41" s="8"/>
    </row>
    <row r="42" spans="2:8" ht="15.75" thickTop="1" x14ac:dyDescent="0.25">
      <c r="B42" s="28" t="s">
        <v>31</v>
      </c>
      <c r="C42" s="29"/>
      <c r="D42" s="29"/>
      <c r="E42" s="29"/>
      <c r="F42" s="29"/>
      <c r="G42" s="29"/>
      <c r="H42" s="30"/>
    </row>
    <row r="43" spans="2:8" x14ac:dyDescent="0.25">
      <c r="B43" s="37" t="s">
        <v>22</v>
      </c>
      <c r="C43" s="18"/>
      <c r="D43" s="18"/>
      <c r="E43" s="18"/>
      <c r="F43" s="33">
        <f>MAXA($C$2,$C$2-F38)</f>
        <v>15000</v>
      </c>
      <c r="G43" s="33">
        <f>MAXA($C$2,$C$2-G38)</f>
        <v>15000</v>
      </c>
      <c r="H43" s="43">
        <f>MAXA($C$2,$C$2-H38)</f>
        <v>15000</v>
      </c>
    </row>
    <row r="44" spans="2:8" x14ac:dyDescent="0.25">
      <c r="B44" s="37" t="s">
        <v>62</v>
      </c>
      <c r="C44" s="18"/>
      <c r="D44" s="18"/>
      <c r="E44" s="18"/>
      <c r="F44" s="19">
        <f>F40</f>
        <v>12390.666666666664</v>
      </c>
      <c r="G44" s="19">
        <f>G40</f>
        <v>6274.0400000000009</v>
      </c>
      <c r="H44" s="40">
        <f>H40</f>
        <v>6304.0432000000001</v>
      </c>
    </row>
    <row r="45" spans="2:8" x14ac:dyDescent="0.25">
      <c r="B45" s="37" t="s">
        <v>23</v>
      </c>
      <c r="C45" s="18"/>
      <c r="D45" s="18"/>
      <c r="E45" s="18"/>
      <c r="F45" s="19">
        <f>E47-F43</f>
        <v>0</v>
      </c>
      <c r="G45" s="19">
        <f>F47-G43</f>
        <v>12390.666666666664</v>
      </c>
      <c r="H45" s="40">
        <f>G47-H43</f>
        <v>18736.985555555555</v>
      </c>
    </row>
    <row r="46" spans="2:8" ht="15.75" thickBot="1" x14ac:dyDescent="0.3">
      <c r="B46" s="37" t="s">
        <v>24</v>
      </c>
      <c r="C46" s="18"/>
      <c r="D46" s="18"/>
      <c r="E46" s="24"/>
      <c r="F46" s="25">
        <f>IF(F45&gt;0,(F45*$C$4/12),0)</f>
        <v>0</v>
      </c>
      <c r="G46" s="25">
        <f>IF(G45&gt;0,(G45*$C$4/12),0)</f>
        <v>72.278888888888886</v>
      </c>
      <c r="H46" s="45">
        <f>IF(H45&gt;0,(H45*$C$4/12),0)</f>
        <v>109.29908240740741</v>
      </c>
    </row>
    <row r="47" spans="2:8" ht="15.75" thickBot="1" x14ac:dyDescent="0.3">
      <c r="B47" s="11" t="s">
        <v>25</v>
      </c>
      <c r="C47" s="22"/>
      <c r="D47" s="12"/>
      <c r="E47" s="35">
        <v>15000</v>
      </c>
      <c r="F47" s="26">
        <f>SUM(F43:F46)</f>
        <v>27390.666666666664</v>
      </c>
      <c r="G47" s="27">
        <f>SUM(G43:G46)</f>
        <v>33736.985555555555</v>
      </c>
      <c r="H47" s="26">
        <f>SUM(H43:H46)</f>
        <v>40150.327837962963</v>
      </c>
    </row>
  </sheetData>
  <mergeCells count="1">
    <mergeCell ref="B6:H6"/>
  </mergeCells>
  <phoneticPr fontId="0" type="noConversion"/>
  <printOptions horizontalCentered="1" verticalCentered="1"/>
  <pageMargins left="0.7" right="0.49" top="0.78" bottom="0.8" header="0.51181102362204722" footer="0.51181102362204722"/>
  <pageSetup orientation="portrait" horizont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34"/>
  <sheetViews>
    <sheetView showGridLines="0" zoomScaleNormal="100" workbookViewId="0">
      <selection activeCell="B1" sqref="B1:J1"/>
    </sheetView>
  </sheetViews>
  <sheetFormatPr baseColWidth="10" defaultRowHeight="12.75" x14ac:dyDescent="0.2"/>
  <cols>
    <col min="1" max="1" width="1.625" style="3" customWidth="1"/>
    <col min="2" max="2" width="31.125" style="3" customWidth="1"/>
    <col min="3" max="3" width="1.5" style="3" customWidth="1"/>
    <col min="4" max="4" width="10.375" style="3" customWidth="1"/>
    <col min="5" max="5" width="1.625" style="3" customWidth="1"/>
    <col min="6" max="6" width="10.375" style="3" customWidth="1"/>
    <col min="7" max="7" width="1.625" style="3" customWidth="1"/>
    <col min="8" max="8" width="10.375" style="3" customWidth="1"/>
    <col min="9" max="9" width="1.625" style="3" customWidth="1"/>
    <col min="10" max="10" width="10.375" style="3" customWidth="1"/>
    <col min="11" max="11" width="1.625" style="3" customWidth="1"/>
    <col min="12" max="16384" width="11" style="3"/>
  </cols>
  <sheetData>
    <row r="1" spans="2:10" ht="15" x14ac:dyDescent="0.25">
      <c r="B1" s="62" t="s">
        <v>41</v>
      </c>
      <c r="C1" s="62"/>
      <c r="D1" s="62"/>
      <c r="E1" s="62"/>
      <c r="F1" s="62"/>
      <c r="G1" s="62"/>
      <c r="H1" s="62"/>
      <c r="I1" s="62"/>
      <c r="J1" s="62"/>
    </row>
    <row r="2" spans="2:10" ht="14.25" x14ac:dyDescent="0.2">
      <c r="B2" s="63" t="s">
        <v>42</v>
      </c>
      <c r="C2" s="63"/>
      <c r="D2" s="63"/>
      <c r="E2" s="63"/>
      <c r="F2" s="63"/>
      <c r="G2" s="63"/>
      <c r="H2" s="63"/>
      <c r="I2" s="63"/>
      <c r="J2" s="63"/>
    </row>
    <row r="3" spans="2:10" ht="18" x14ac:dyDescent="0.25">
      <c r="B3" s="62" t="s">
        <v>65</v>
      </c>
      <c r="C3" s="62"/>
      <c r="D3" s="62"/>
      <c r="E3" s="62"/>
      <c r="F3" s="62"/>
      <c r="G3" s="62"/>
      <c r="H3" s="62"/>
      <c r="I3" s="62"/>
      <c r="J3" s="62"/>
    </row>
    <row r="4" spans="2:10" ht="15" x14ac:dyDescent="0.25">
      <c r="B4" s="32"/>
      <c r="C4" s="32"/>
      <c r="D4" s="32"/>
      <c r="E4" s="32"/>
      <c r="F4" s="32"/>
      <c r="G4" s="32"/>
      <c r="H4" s="32"/>
    </row>
    <row r="5" spans="2:10" ht="15" x14ac:dyDescent="0.25">
      <c r="B5" s="1"/>
      <c r="C5" s="1"/>
      <c r="D5" s="32">
        <v>2024</v>
      </c>
      <c r="E5" s="1"/>
      <c r="F5" s="32" t="s">
        <v>63</v>
      </c>
      <c r="G5" s="32"/>
      <c r="H5" s="32" t="s">
        <v>56</v>
      </c>
      <c r="I5" s="1"/>
      <c r="J5" s="1" t="s">
        <v>57</v>
      </c>
    </row>
    <row r="6" spans="2:10" ht="16.5" customHeight="1" x14ac:dyDescent="0.25">
      <c r="B6" s="1" t="s">
        <v>43</v>
      </c>
      <c r="C6" s="1"/>
      <c r="D6" s="46"/>
      <c r="E6" s="46"/>
      <c r="F6" s="46"/>
      <c r="G6" s="46"/>
      <c r="H6" s="1"/>
      <c r="I6" s="1"/>
      <c r="J6" s="1"/>
    </row>
    <row r="7" spans="2:10" ht="16.5" customHeight="1" x14ac:dyDescent="0.25">
      <c r="B7" s="47" t="s">
        <v>44</v>
      </c>
      <c r="C7" s="1"/>
      <c r="D7" s="48">
        <v>36500</v>
      </c>
      <c r="E7" s="46"/>
      <c r="F7" s="48">
        <v>34500</v>
      </c>
      <c r="G7" s="46"/>
      <c r="H7" s="49">
        <f>D7-F7</f>
        <v>2000</v>
      </c>
      <c r="I7" s="50"/>
      <c r="J7" s="49">
        <f>H7/F7</f>
        <v>5.7971014492753624E-2</v>
      </c>
    </row>
    <row r="8" spans="2:10" customFormat="1" ht="6" customHeight="1" x14ac:dyDescent="0.25">
      <c r="B8" s="1"/>
      <c r="C8" s="1"/>
      <c r="D8" s="1"/>
      <c r="E8" s="1"/>
      <c r="F8" s="1"/>
      <c r="G8" s="1"/>
      <c r="H8" s="50"/>
      <c r="I8" s="50"/>
      <c r="J8" s="50"/>
    </row>
    <row r="9" spans="2:10" ht="16.5" customHeight="1" thickBot="1" x14ac:dyDescent="0.3">
      <c r="B9" s="1" t="s">
        <v>45</v>
      </c>
      <c r="C9" s="1"/>
      <c r="D9" s="51">
        <f>D7+D8</f>
        <v>36500</v>
      </c>
      <c r="E9" s="46"/>
      <c r="F9" s="51">
        <f>SUM(F7:F8)</f>
        <v>34500</v>
      </c>
      <c r="G9" s="1"/>
      <c r="H9" s="52">
        <f t="shared" ref="H9:H28" si="0">D9-F9</f>
        <v>2000</v>
      </c>
      <c r="I9" s="50"/>
      <c r="J9" s="52">
        <f t="shared" ref="J9:J28" si="1">H9/F9</f>
        <v>5.7971014492753624E-2</v>
      </c>
    </row>
    <row r="10" spans="2:10" ht="16.5" customHeight="1" x14ac:dyDescent="0.25">
      <c r="B10" s="1"/>
      <c r="C10" s="1"/>
      <c r="D10" s="46"/>
      <c r="E10" s="46"/>
      <c r="F10" s="46"/>
      <c r="G10" s="46"/>
      <c r="H10" s="50"/>
      <c r="I10" s="50"/>
      <c r="J10" s="50"/>
    </row>
    <row r="11" spans="2:10" ht="16.5" customHeight="1" x14ac:dyDescent="0.25">
      <c r="B11" s="1" t="s">
        <v>26</v>
      </c>
      <c r="C11" s="1"/>
      <c r="D11" s="46"/>
      <c r="E11" s="46"/>
      <c r="F11" s="46"/>
      <c r="G11" s="46"/>
      <c r="H11" s="50"/>
      <c r="I11" s="50"/>
      <c r="J11" s="50"/>
    </row>
    <row r="12" spans="2:10" ht="16.5" customHeight="1" x14ac:dyDescent="0.25">
      <c r="B12" s="47" t="s">
        <v>46</v>
      </c>
      <c r="C12" s="1"/>
      <c r="D12" s="48">
        <v>17500</v>
      </c>
      <c r="E12" s="46"/>
      <c r="F12" s="48">
        <v>15000</v>
      </c>
      <c r="G12" s="46"/>
      <c r="H12" s="49">
        <f t="shared" si="0"/>
        <v>2500</v>
      </c>
      <c r="I12" s="50"/>
      <c r="J12" s="49">
        <f t="shared" si="1"/>
        <v>0.16666666666666666</v>
      </c>
    </row>
    <row r="13" spans="2:10" customFormat="1" ht="6" customHeight="1" x14ac:dyDescent="0.25">
      <c r="B13" s="1"/>
      <c r="C13" s="1"/>
      <c r="D13" s="1"/>
      <c r="E13" s="1"/>
      <c r="F13" s="1"/>
      <c r="G13" s="1"/>
      <c r="H13" s="50"/>
      <c r="I13" s="50"/>
      <c r="J13" s="50"/>
    </row>
    <row r="14" spans="2:10" ht="16.5" customHeight="1" thickBot="1" x14ac:dyDescent="0.3">
      <c r="B14" s="1" t="s">
        <v>26</v>
      </c>
      <c r="C14" s="1"/>
      <c r="D14" s="51">
        <f>D12+D13</f>
        <v>17500</v>
      </c>
      <c r="E14" s="46"/>
      <c r="F14" s="51">
        <f>SUM(F12:F13)</f>
        <v>15000</v>
      </c>
      <c r="G14" s="1"/>
      <c r="H14" s="52">
        <f t="shared" si="0"/>
        <v>2500</v>
      </c>
      <c r="I14" s="50"/>
      <c r="J14" s="52">
        <f t="shared" si="1"/>
        <v>0.16666666666666666</v>
      </c>
    </row>
    <row r="15" spans="2:10" ht="16.5" customHeight="1" x14ac:dyDescent="0.25">
      <c r="B15" s="1"/>
      <c r="C15" s="1"/>
      <c r="D15" s="53"/>
      <c r="E15" s="46"/>
      <c r="F15" s="53"/>
      <c r="G15" s="1"/>
      <c r="H15" s="50"/>
      <c r="I15" s="50"/>
      <c r="J15" s="50"/>
    </row>
    <row r="16" spans="2:10" ht="16.5" customHeight="1" thickBot="1" x14ac:dyDescent="0.3">
      <c r="B16" s="1" t="s">
        <v>47</v>
      </c>
      <c r="C16" s="1"/>
      <c r="D16" s="51">
        <f>D9-D14</f>
        <v>19000</v>
      </c>
      <c r="E16" s="53"/>
      <c r="F16" s="51">
        <f>F9-F14</f>
        <v>19500</v>
      </c>
      <c r="G16" s="1"/>
      <c r="H16" s="52">
        <f t="shared" si="0"/>
        <v>-500</v>
      </c>
      <c r="I16" s="50"/>
      <c r="J16" s="52">
        <f t="shared" si="1"/>
        <v>-2.564102564102564E-2</v>
      </c>
    </row>
    <row r="17" spans="2:10" ht="16.5" customHeight="1" x14ac:dyDescent="0.25">
      <c r="B17" s="1"/>
      <c r="C17" s="1"/>
      <c r="D17" s="46"/>
      <c r="E17" s="46"/>
      <c r="F17" s="46"/>
      <c r="G17" s="46"/>
      <c r="H17" s="50"/>
      <c r="I17" s="50"/>
      <c r="J17" s="50"/>
    </row>
    <row r="18" spans="2:10" ht="16.5" customHeight="1" x14ac:dyDescent="0.25">
      <c r="B18" s="1" t="s">
        <v>48</v>
      </c>
      <c r="C18" s="1"/>
      <c r="D18" s="46"/>
      <c r="E18" s="46"/>
      <c r="F18" s="46"/>
      <c r="G18" s="46"/>
      <c r="H18" s="50"/>
      <c r="I18" s="50"/>
      <c r="J18" s="50"/>
    </row>
    <row r="19" spans="2:10" ht="16.5" customHeight="1" x14ac:dyDescent="0.25">
      <c r="B19" s="47" t="s">
        <v>49</v>
      </c>
      <c r="C19" s="1"/>
      <c r="D19" s="53">
        <v>850</v>
      </c>
      <c r="E19" s="46"/>
      <c r="F19" s="53">
        <v>800</v>
      </c>
      <c r="G19" s="46"/>
      <c r="H19" s="50">
        <f t="shared" si="0"/>
        <v>50</v>
      </c>
      <c r="I19" s="50"/>
      <c r="J19" s="50">
        <f t="shared" si="1"/>
        <v>6.25E-2</v>
      </c>
    </row>
    <row r="20" spans="2:10" ht="16.5" customHeight="1" x14ac:dyDescent="0.25">
      <c r="B20" s="47" t="s">
        <v>50</v>
      </c>
      <c r="C20" s="1"/>
      <c r="D20" s="46">
        <v>4000</v>
      </c>
      <c r="E20" s="46"/>
      <c r="F20" s="46">
        <v>3800</v>
      </c>
      <c r="G20" s="46"/>
      <c r="H20" s="50">
        <f t="shared" si="0"/>
        <v>200</v>
      </c>
      <c r="I20" s="50"/>
      <c r="J20" s="50">
        <f t="shared" si="1"/>
        <v>5.2631578947368418E-2</v>
      </c>
    </row>
    <row r="21" spans="2:10" ht="16.5" customHeight="1" x14ac:dyDescent="0.25">
      <c r="B21" s="47" t="s">
        <v>51</v>
      </c>
      <c r="C21" s="1"/>
      <c r="D21" s="46">
        <v>320</v>
      </c>
      <c r="E21" s="46"/>
      <c r="F21" s="46">
        <v>300</v>
      </c>
      <c r="G21" s="46"/>
      <c r="H21" s="50">
        <f t="shared" si="0"/>
        <v>20</v>
      </c>
      <c r="I21" s="50"/>
      <c r="J21" s="50">
        <f t="shared" si="1"/>
        <v>6.6666666666666666E-2</v>
      </c>
    </row>
    <row r="22" spans="2:10" ht="16.5" customHeight="1" x14ac:dyDescent="0.25">
      <c r="B22" s="47" t="s">
        <v>52</v>
      </c>
      <c r="C22" s="1"/>
      <c r="D22" s="46">
        <v>7500</v>
      </c>
      <c r="E22" s="46"/>
      <c r="F22" s="46">
        <v>7000</v>
      </c>
      <c r="G22" s="46"/>
      <c r="H22" s="50">
        <f t="shared" si="0"/>
        <v>500</v>
      </c>
      <c r="I22" s="50"/>
      <c r="J22" s="50">
        <f t="shared" si="1"/>
        <v>7.1428571428571425E-2</v>
      </c>
    </row>
    <row r="23" spans="2:10" ht="16.5" customHeight="1" x14ac:dyDescent="0.25">
      <c r="B23" s="47" t="s">
        <v>53</v>
      </c>
      <c r="C23" s="1"/>
      <c r="D23" s="46">
        <v>2500</v>
      </c>
      <c r="E23" s="46"/>
      <c r="F23" s="46">
        <v>2400</v>
      </c>
      <c r="G23" s="46"/>
      <c r="H23" s="50">
        <f t="shared" si="0"/>
        <v>100</v>
      </c>
      <c r="I23" s="50"/>
      <c r="J23" s="50">
        <f t="shared" si="1"/>
        <v>4.1666666666666664E-2</v>
      </c>
    </row>
    <row r="24" spans="2:10" ht="16.5" customHeight="1" x14ac:dyDescent="0.25">
      <c r="B24" s="47" t="s">
        <v>54</v>
      </c>
      <c r="C24" s="1"/>
      <c r="D24" s="46">
        <v>900</v>
      </c>
      <c r="E24" s="46"/>
      <c r="F24" s="46">
        <v>850</v>
      </c>
      <c r="G24" s="46"/>
      <c r="H24" s="50">
        <f t="shared" si="0"/>
        <v>50</v>
      </c>
      <c r="I24" s="50"/>
      <c r="J24" s="50">
        <f t="shared" si="1"/>
        <v>5.8823529411764705E-2</v>
      </c>
    </row>
    <row r="25" spans="2:10" ht="16.5" customHeight="1" x14ac:dyDescent="0.25">
      <c r="B25" s="47" t="s">
        <v>40</v>
      </c>
      <c r="C25" s="1"/>
      <c r="D25" s="54">
        <v>250</v>
      </c>
      <c r="E25" s="46"/>
      <c r="F25" s="46">
        <v>175</v>
      </c>
      <c r="G25" s="46"/>
      <c r="H25" s="50">
        <f t="shared" si="0"/>
        <v>75</v>
      </c>
      <c r="I25" s="50"/>
      <c r="J25" s="49">
        <f t="shared" si="1"/>
        <v>0.42857142857142855</v>
      </c>
    </row>
    <row r="26" spans="2:10" ht="16.5" customHeight="1" thickBot="1" x14ac:dyDescent="0.3">
      <c r="B26" s="1" t="s">
        <v>64</v>
      </c>
      <c r="C26" s="1"/>
      <c r="D26" s="55">
        <f>SUM(D19:D25)</f>
        <v>16320</v>
      </c>
      <c r="E26" s="46"/>
      <c r="F26" s="55">
        <f>SUM(F19:F25)</f>
        <v>15325</v>
      </c>
      <c r="G26" s="1"/>
      <c r="H26" s="56">
        <f t="shared" si="0"/>
        <v>995</v>
      </c>
      <c r="I26" s="50"/>
      <c r="J26" s="56">
        <f t="shared" si="1"/>
        <v>6.4926590538336049E-2</v>
      </c>
    </row>
    <row r="27" spans="2:10" ht="15" x14ac:dyDescent="0.25">
      <c r="B27" s="1"/>
      <c r="C27" s="1"/>
      <c r="D27" s="53"/>
      <c r="E27" s="46"/>
      <c r="F27" s="53"/>
      <c r="G27" s="1"/>
      <c r="H27" s="50"/>
      <c r="I27" s="50"/>
      <c r="J27" s="50"/>
    </row>
    <row r="28" spans="2:10" ht="15.75" thickBot="1" x14ac:dyDescent="0.3">
      <c r="B28" s="1" t="s">
        <v>55</v>
      </c>
      <c r="C28" s="1"/>
      <c r="D28" s="57">
        <f>D16-D26</f>
        <v>2680</v>
      </c>
      <c r="E28" s="53"/>
      <c r="F28" s="57">
        <f>F16-F26</f>
        <v>4175</v>
      </c>
      <c r="G28" s="1"/>
      <c r="H28" s="58">
        <f t="shared" si="0"/>
        <v>-1495</v>
      </c>
      <c r="I28" s="50"/>
      <c r="J28" s="58">
        <f t="shared" si="1"/>
        <v>-0.35808383233532937</v>
      </c>
    </row>
    <row r="29" spans="2:10" ht="15.75" thickTop="1" x14ac:dyDescent="0.25">
      <c r="B29" s="1"/>
      <c r="C29" s="1"/>
      <c r="D29" s="1"/>
      <c r="E29" s="1"/>
      <c r="F29" s="1"/>
      <c r="G29" s="1"/>
      <c r="H29" s="1"/>
      <c r="I29" s="1"/>
      <c r="J29" s="1"/>
    </row>
    <row r="30" spans="2:10" ht="15" x14ac:dyDescent="0.25">
      <c r="B30" s="1"/>
      <c r="C30" s="1"/>
      <c r="D30" s="1"/>
      <c r="E30" s="1"/>
      <c r="F30" s="1"/>
      <c r="G30" s="1"/>
      <c r="H30" s="1"/>
      <c r="I30" s="1"/>
      <c r="J30" s="1"/>
    </row>
    <row r="31" spans="2:10" ht="15" x14ac:dyDescent="0.25">
      <c r="B31" s="47"/>
      <c r="C31" s="1"/>
      <c r="D31" s="1"/>
      <c r="E31" s="1"/>
      <c r="F31" s="1"/>
      <c r="G31" s="1"/>
      <c r="H31" s="1"/>
      <c r="I31" s="1"/>
      <c r="J31" s="1"/>
    </row>
    <row r="32" spans="2:10" ht="15" x14ac:dyDescent="0.25">
      <c r="B32" s="1"/>
      <c r="C32" s="1"/>
      <c r="D32" s="1"/>
      <c r="E32" s="1"/>
      <c r="F32" s="1"/>
      <c r="G32" s="1"/>
      <c r="H32" s="1"/>
      <c r="I32" s="1"/>
      <c r="J32" s="1"/>
    </row>
    <row r="33" spans="2:10" ht="15" x14ac:dyDescent="0.25">
      <c r="B33" s="1"/>
      <c r="C33" s="1"/>
      <c r="D33" s="1"/>
      <c r="E33" s="1"/>
      <c r="F33" s="1"/>
      <c r="G33" s="1"/>
      <c r="H33" s="1"/>
      <c r="I33" s="1"/>
      <c r="J33" s="1"/>
    </row>
    <row r="34" spans="2:10" x14ac:dyDescent="0.2">
      <c r="B34" s="31"/>
    </row>
  </sheetData>
  <mergeCells count="3">
    <mergeCell ref="B1:J1"/>
    <mergeCell ref="B2:J2"/>
    <mergeCell ref="B3:J3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5.1</vt:lpstr>
      <vt:lpstr>5.2</vt:lpstr>
      <vt:lpstr>'5.1'!Zone_d_impression</vt:lpstr>
      <vt:lpstr>'5.2'!Zone_d_impression</vt:lpstr>
    </vt:vector>
  </TitlesOfParts>
  <Company>Groupe GD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Gianni De Lutio</dc:creator>
  <cp:lastModifiedBy>Groupe GD inc.</cp:lastModifiedBy>
  <cp:lastPrinted>2006-04-28T18:59:10Z</cp:lastPrinted>
  <dcterms:created xsi:type="dcterms:W3CDTF">1999-10-29T13:22:06Z</dcterms:created>
  <dcterms:modified xsi:type="dcterms:W3CDTF">2025-05-20T17:51:38Z</dcterms:modified>
</cp:coreProperties>
</file>